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30" windowWidth="17250" windowHeight="4875" activeTab="1"/>
  </bookViews>
  <sheets>
    <sheet name="Vers A" sheetId="1" r:id="rId1"/>
    <sheet name="Vers B" sheetId="2" r:id="rId2"/>
    <sheet name="Foglio2" sheetId="3" r:id="rId3"/>
    <sheet name="Foglio3" sheetId="4" r:id="rId4"/>
    <sheet name="Foglio4" sheetId="5" r:id="rId5"/>
  </sheets>
  <definedNames/>
  <calcPr fullCalcOnLoad="1"/>
</workbook>
</file>

<file path=xl/sharedStrings.xml><?xml version="1.0" encoding="utf-8"?>
<sst xmlns="http://schemas.openxmlformats.org/spreadsheetml/2006/main" count="128" uniqueCount="80">
  <si>
    <t>Pop_99 =</t>
  </si>
  <si>
    <t>Pop_97*(1+0,008)^3</t>
  </si>
  <si>
    <t>Tim (x 1000) =</t>
  </si>
  <si>
    <t>Esercizio 1</t>
  </si>
  <si>
    <t>Età (x)</t>
  </si>
  <si>
    <t>0-14</t>
  </si>
  <si>
    <t>15-39</t>
  </si>
  <si>
    <t>40-64</t>
  </si>
  <si>
    <t>65-79</t>
  </si>
  <si>
    <t>80 +</t>
  </si>
  <si>
    <t>Totale</t>
  </si>
  <si>
    <t>Decessi A</t>
  </si>
  <si>
    <t>Pop. A</t>
  </si>
  <si>
    <t>m_x (popA)</t>
  </si>
  <si>
    <t>Pop.B</t>
  </si>
  <si>
    <t>M_att (Pop A)</t>
  </si>
  <si>
    <t>Pop 65+</t>
  </si>
  <si>
    <t>m_gen =</t>
  </si>
  <si>
    <t>Pop 15-64</t>
  </si>
  <si>
    <t>m_sta =</t>
  </si>
  <si>
    <t>IV =</t>
  </si>
  <si>
    <t>Esercizio 2</t>
  </si>
  <si>
    <t>Esercizio 3</t>
  </si>
  <si>
    <t>gen. 38</t>
  </si>
  <si>
    <t>gen. 37</t>
  </si>
  <si>
    <t>gen. 39</t>
  </si>
  <si>
    <t>q_60 = (783+805)/(345699+783)*1000 =</t>
  </si>
  <si>
    <t>m_60 = (805+961)/((345699+322090)/2)*1000=</t>
  </si>
  <si>
    <t>Eta (x)</t>
  </si>
  <si>
    <t>matr</t>
  </si>
  <si>
    <t>pop</t>
  </si>
  <si>
    <t>sx</t>
  </si>
  <si>
    <t>x</t>
  </si>
  <si>
    <t>sx*x</t>
  </si>
  <si>
    <t>15-24</t>
  </si>
  <si>
    <t>25-34</t>
  </si>
  <si>
    <t>35-44</t>
  </si>
  <si>
    <t>45-54</t>
  </si>
  <si>
    <t>TNT =</t>
  </si>
  <si>
    <t>età media matrimonio =</t>
  </si>
  <si>
    <r>
      <t>l</t>
    </r>
    <r>
      <rPr>
        <sz val="9"/>
        <rFont val="Arial"/>
        <family val="0"/>
      </rPr>
      <t>0 =</t>
    </r>
  </si>
  <si>
    <r>
      <t>q</t>
    </r>
    <r>
      <rPr>
        <sz val="9"/>
        <rFont val="Arial"/>
        <family val="0"/>
      </rPr>
      <t>0 =</t>
    </r>
  </si>
  <si>
    <r>
      <t>l</t>
    </r>
    <r>
      <rPr>
        <sz val="9"/>
        <rFont val="Arial"/>
        <family val="0"/>
      </rPr>
      <t>4 =</t>
    </r>
  </si>
  <si>
    <r>
      <t>d</t>
    </r>
    <r>
      <rPr>
        <sz val="9"/>
        <rFont val="Arial"/>
        <family val="0"/>
      </rPr>
      <t>0 =</t>
    </r>
  </si>
  <si>
    <r>
      <t>3</t>
    </r>
    <r>
      <rPr>
        <sz val="12"/>
        <rFont val="Arial"/>
        <family val="2"/>
      </rPr>
      <t>p</t>
    </r>
    <r>
      <rPr>
        <sz val="9"/>
        <rFont val="Arial"/>
        <family val="0"/>
      </rPr>
      <t>1 =</t>
    </r>
  </si>
  <si>
    <r>
      <t>l</t>
    </r>
    <r>
      <rPr>
        <sz val="9"/>
        <rFont val="Arial"/>
        <family val="2"/>
      </rPr>
      <t>1</t>
    </r>
    <r>
      <rPr>
        <sz val="12"/>
        <rFont val="Arial"/>
        <family val="0"/>
      </rPr>
      <t xml:space="preserve"> =</t>
    </r>
  </si>
  <si>
    <r>
      <t>L</t>
    </r>
    <r>
      <rPr>
        <sz val="9"/>
        <rFont val="Arial"/>
        <family val="2"/>
      </rPr>
      <t>0</t>
    </r>
    <r>
      <rPr>
        <sz val="12"/>
        <rFont val="Arial"/>
        <family val="0"/>
      </rPr>
      <t xml:space="preserve"> =</t>
    </r>
  </si>
  <si>
    <r>
      <t>l</t>
    </r>
    <r>
      <rPr>
        <sz val="9"/>
        <rFont val="Arial"/>
        <family val="0"/>
      </rPr>
      <t>0*</t>
    </r>
    <r>
      <rPr>
        <sz val="12"/>
        <rFont val="Arial"/>
        <family val="2"/>
      </rPr>
      <t>q</t>
    </r>
    <r>
      <rPr>
        <sz val="9"/>
        <rFont val="Arial"/>
        <family val="0"/>
      </rPr>
      <t>0/1000 =</t>
    </r>
  </si>
  <si>
    <r>
      <t>l</t>
    </r>
    <r>
      <rPr>
        <sz val="9"/>
        <rFont val="Arial"/>
        <family val="0"/>
      </rPr>
      <t>0-</t>
    </r>
    <r>
      <rPr>
        <sz val="12"/>
        <rFont val="Arial"/>
        <family val="2"/>
      </rPr>
      <t>d</t>
    </r>
    <r>
      <rPr>
        <sz val="9"/>
        <rFont val="Arial"/>
        <family val="0"/>
      </rPr>
      <t>o =</t>
    </r>
  </si>
  <si>
    <r>
      <t>l</t>
    </r>
    <r>
      <rPr>
        <sz val="9"/>
        <rFont val="Arial"/>
        <family val="2"/>
      </rPr>
      <t>4/</t>
    </r>
    <r>
      <rPr>
        <sz val="12"/>
        <rFont val="Courier New"/>
        <family val="3"/>
      </rPr>
      <t>l</t>
    </r>
    <r>
      <rPr>
        <sz val="9"/>
        <rFont val="Arial"/>
        <family val="2"/>
      </rPr>
      <t>1*1000 =</t>
    </r>
  </si>
  <si>
    <t>Popolazione al 1.1.1998</t>
  </si>
  <si>
    <t>Morti nel 1998</t>
  </si>
  <si>
    <t>Saldo migratorio nel 1998</t>
  </si>
  <si>
    <t>Popolazione al 31.12.1998</t>
  </si>
  <si>
    <t>N_98 =</t>
  </si>
  <si>
    <t>Pmed_98=</t>
  </si>
  <si>
    <t>SM_98/Pmed_98 =</t>
  </si>
  <si>
    <t>Pop_99-Pop_98-SM_98+M_98 =</t>
  </si>
  <si>
    <t>(P_98+P_99)/2 =</t>
  </si>
  <si>
    <t>Popolazione al 1.1.1996</t>
  </si>
  <si>
    <t>Morti nel 1996</t>
  </si>
  <si>
    <t>Saldo migratorio nel 1996</t>
  </si>
  <si>
    <t>Popolazione al 31.12.1996</t>
  </si>
  <si>
    <t>N_96 =</t>
  </si>
  <si>
    <t>Pmed_96=</t>
  </si>
  <si>
    <t>SM_96/Pmed_96 =</t>
  </si>
  <si>
    <t>Pop_97-Pop_96-SM_96+M_96 =</t>
  </si>
  <si>
    <t>(P_96+P_97)/2 =</t>
  </si>
  <si>
    <t>Pop_01 =</t>
  </si>
  <si>
    <t>Pop_99*(1+0,009)^3</t>
  </si>
  <si>
    <t>gen. 30</t>
  </si>
  <si>
    <t>gen. 29</t>
  </si>
  <si>
    <t>gen. 31</t>
  </si>
  <si>
    <t>m_65 = (1461+1591)/((338176+351777)/2)*1000=</t>
  </si>
  <si>
    <t>q_65 = (1694+1461)/(338176+1694)*1000 =</t>
  </si>
  <si>
    <r>
      <t>T</t>
    </r>
    <r>
      <rPr>
        <sz val="9"/>
        <rFont val="Arial"/>
        <family val="2"/>
      </rPr>
      <t>0=</t>
    </r>
  </si>
  <si>
    <r>
      <t>e</t>
    </r>
    <r>
      <rPr>
        <sz val="9"/>
        <rFont val="Arial"/>
        <family val="0"/>
      </rPr>
      <t>0 =</t>
    </r>
  </si>
  <si>
    <r>
      <t>T</t>
    </r>
    <r>
      <rPr>
        <sz val="9"/>
        <rFont val="Arial"/>
        <family val="2"/>
      </rPr>
      <t>0/</t>
    </r>
    <r>
      <rPr>
        <sz val="12"/>
        <rFont val="Courier New"/>
        <family val="3"/>
      </rPr>
      <t>l</t>
    </r>
    <r>
      <rPr>
        <sz val="9"/>
        <rFont val="Arial"/>
        <family val="2"/>
      </rPr>
      <t>0 =</t>
    </r>
  </si>
  <si>
    <r>
      <t>l</t>
    </r>
    <r>
      <rPr>
        <sz val="9"/>
        <rFont val="Arial"/>
        <family val="0"/>
      </rPr>
      <t>1-0,08*</t>
    </r>
    <r>
      <rPr>
        <sz val="12"/>
        <rFont val="Arial"/>
        <family val="2"/>
      </rPr>
      <t>d</t>
    </r>
    <r>
      <rPr>
        <sz val="9"/>
        <rFont val="Arial"/>
        <family val="0"/>
      </rPr>
      <t>o =</t>
    </r>
  </si>
  <si>
    <r>
      <t>l</t>
    </r>
    <r>
      <rPr>
        <sz val="9"/>
        <rFont val="Arial"/>
        <family val="0"/>
      </rPr>
      <t>1-0,09*</t>
    </r>
    <r>
      <rPr>
        <sz val="12"/>
        <rFont val="Arial"/>
        <family val="2"/>
      </rPr>
      <t>d</t>
    </r>
    <r>
      <rPr>
        <sz val="9"/>
        <rFont val="Arial"/>
        <family val="0"/>
      </rPr>
      <t>o =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</si>
</sst>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"/>
    <numFmt numFmtId="169" formatCode="0.0000"/>
    <numFmt numFmtId="170" formatCode="0.000"/>
    <numFmt numFmtId="171" formatCode="0.0"/>
    <numFmt numFmtId="172" formatCode="#,##0.0"/>
    <numFmt numFmtId="173" formatCode="#,##0.000"/>
    <numFmt numFmtId="174" formatCode="0.00000000"/>
    <numFmt numFmtId="175" formatCode="0.0000000"/>
    <numFmt numFmtId="176" formatCode="0.000000"/>
  </numFmts>
  <fonts count="11">
    <font>
      <sz val="10"/>
      <name val="Arial"/>
      <family val="0"/>
    </font>
    <font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2"/>
      <name val="Courier New"/>
      <family val="3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wrapText="1"/>
    </xf>
    <xf numFmtId="3" fontId="2" fillId="0" borderId="2" xfId="0" applyNumberFormat="1" applyFont="1" applyBorder="1" applyAlignment="1">
      <alignment horizontal="right" wrapText="1"/>
    </xf>
    <xf numFmtId="2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7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quotePrefix="1">
      <alignment horizontal="center"/>
    </xf>
    <xf numFmtId="0" fontId="0" fillId="0" borderId="0" xfId="0" applyNumberFormat="1" applyAlignment="1">
      <alignment horizontal="left"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left" vertical="center" textRotation="90" wrapText="1"/>
    </xf>
    <xf numFmtId="0" fontId="0" fillId="0" borderId="0" xfId="0" applyNumberFormat="1" applyAlignment="1" quotePrefix="1">
      <alignment vertical="center"/>
    </xf>
    <xf numFmtId="3" fontId="1" fillId="0" borderId="4" xfId="0" applyNumberFormat="1" applyFont="1" applyBorder="1" applyAlignment="1">
      <alignment horizontal="right" vertical="center" textRotation="90" wrapText="1"/>
    </xf>
    <xf numFmtId="3" fontId="1" fillId="0" borderId="3" xfId="0" applyNumberFormat="1" applyFont="1" applyBorder="1" applyAlignment="1">
      <alignment horizontal="right" vertical="center" textRotation="90" wrapText="1"/>
    </xf>
    <xf numFmtId="0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 horizontal="right"/>
    </xf>
    <xf numFmtId="170" fontId="3" fillId="0" borderId="0" xfId="0" applyNumberFormat="1" applyFont="1" applyBorder="1" applyAlignment="1">
      <alignment/>
    </xf>
    <xf numFmtId="173" fontId="3" fillId="0" borderId="0" xfId="0" applyNumberFormat="1" applyFont="1" applyAlignment="1">
      <alignment horizontal="right"/>
    </xf>
    <xf numFmtId="170" fontId="3" fillId="0" borderId="0" xfId="0" applyNumberFormat="1" applyFont="1" applyBorder="1" applyAlignment="1">
      <alignment horizontal="right"/>
    </xf>
    <xf numFmtId="17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4" fontId="3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5" xfId="0" applyNumberFormat="1" applyFont="1" applyBorder="1" applyAlignment="1">
      <alignment horizontal="right" wrapText="1"/>
    </xf>
    <xf numFmtId="3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 wrapText="1"/>
    </xf>
    <xf numFmtId="2" fontId="3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3" fontId="2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57150</xdr:rowOff>
    </xdr:from>
    <xdr:to>
      <xdr:col>3</xdr:col>
      <xdr:colOff>123825</xdr:colOff>
      <xdr:row>34</xdr:row>
      <xdr:rowOff>714375</xdr:rowOff>
    </xdr:to>
    <xdr:sp>
      <xdr:nvSpPr>
        <xdr:cNvPr id="1" name="Line 3"/>
        <xdr:cNvSpPr>
          <a:spLocks/>
        </xdr:cNvSpPr>
      </xdr:nvSpPr>
      <xdr:spPr>
        <a:xfrm flipV="1">
          <a:off x="609600" y="5524500"/>
          <a:ext cx="173355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47625</xdr:rowOff>
    </xdr:from>
    <xdr:to>
      <xdr:col>4</xdr:col>
      <xdr:colOff>200025</xdr:colOff>
      <xdr:row>35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1428750" y="5514975"/>
          <a:ext cx="178117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31</xdr:row>
      <xdr:rowOff>133350</xdr:rowOff>
    </xdr:from>
    <xdr:to>
      <xdr:col>2</xdr:col>
      <xdr:colOff>228600</xdr:colOff>
      <xdr:row>34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600075" y="5438775"/>
          <a:ext cx="10477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466725</xdr:rowOff>
    </xdr:from>
    <xdr:to>
      <xdr:col>4</xdr:col>
      <xdr:colOff>295275</xdr:colOff>
      <xdr:row>34</xdr:row>
      <xdr:rowOff>733425</xdr:rowOff>
    </xdr:to>
    <xdr:sp>
      <xdr:nvSpPr>
        <xdr:cNvPr id="4" name="Line 9"/>
        <xdr:cNvSpPr>
          <a:spLocks/>
        </xdr:cNvSpPr>
      </xdr:nvSpPr>
      <xdr:spPr>
        <a:xfrm flipV="1">
          <a:off x="2219325" y="6096000"/>
          <a:ext cx="10858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34</xdr:row>
      <xdr:rowOff>476250</xdr:rowOff>
    </xdr:from>
    <xdr:to>
      <xdr:col>1</xdr:col>
      <xdr:colOff>552450</xdr:colOff>
      <xdr:row>34</xdr:row>
      <xdr:rowOff>638175</xdr:rowOff>
    </xdr:to>
    <xdr:sp>
      <xdr:nvSpPr>
        <xdr:cNvPr id="5" name="Testo 7"/>
        <xdr:cNvSpPr txBox="1">
          <a:spLocks noChangeArrowheads="1"/>
        </xdr:cNvSpPr>
      </xdr:nvSpPr>
      <xdr:spPr>
        <a:xfrm flipH="1">
          <a:off x="923925" y="6848475"/>
          <a:ext cx="2381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783</a:t>
          </a:r>
        </a:p>
      </xdr:txBody>
    </xdr:sp>
    <xdr:clientData/>
  </xdr:twoCellAnchor>
  <xdr:twoCellAnchor>
    <xdr:from>
      <xdr:col>1</xdr:col>
      <xdr:colOff>123825</xdr:colOff>
      <xdr:row>34</xdr:row>
      <xdr:rowOff>76200</xdr:rowOff>
    </xdr:from>
    <xdr:to>
      <xdr:col>1</xdr:col>
      <xdr:colOff>438150</xdr:colOff>
      <xdr:row>34</xdr:row>
      <xdr:rowOff>219075</xdr:rowOff>
    </xdr:to>
    <xdr:sp>
      <xdr:nvSpPr>
        <xdr:cNvPr id="6" name="Testo 7"/>
        <xdr:cNvSpPr txBox="1">
          <a:spLocks noChangeArrowheads="1"/>
        </xdr:cNvSpPr>
      </xdr:nvSpPr>
      <xdr:spPr>
        <a:xfrm flipH="1">
          <a:off x="733425" y="6448425"/>
          <a:ext cx="3143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1.012</a:t>
          </a:r>
        </a:p>
      </xdr:txBody>
    </xdr:sp>
    <xdr:clientData/>
  </xdr:twoCellAnchor>
  <xdr:twoCellAnchor>
    <xdr:from>
      <xdr:col>2</xdr:col>
      <xdr:colOff>295275</xdr:colOff>
      <xdr:row>34</xdr:row>
      <xdr:rowOff>533400</xdr:rowOff>
    </xdr:from>
    <xdr:to>
      <xdr:col>2</xdr:col>
      <xdr:colOff>590550</xdr:colOff>
      <xdr:row>34</xdr:row>
      <xdr:rowOff>666750</xdr:rowOff>
    </xdr:to>
    <xdr:sp>
      <xdr:nvSpPr>
        <xdr:cNvPr id="7" name="Testo 7"/>
        <xdr:cNvSpPr txBox="1">
          <a:spLocks noChangeArrowheads="1"/>
        </xdr:cNvSpPr>
      </xdr:nvSpPr>
      <xdr:spPr>
        <a:xfrm flipH="1">
          <a:off x="1714500" y="6905625"/>
          <a:ext cx="2952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961</a:t>
          </a:r>
        </a:p>
      </xdr:txBody>
    </xdr:sp>
    <xdr:clientData/>
  </xdr:twoCellAnchor>
  <xdr:twoCellAnchor>
    <xdr:from>
      <xdr:col>2</xdr:col>
      <xdr:colOff>57150</xdr:colOff>
      <xdr:row>34</xdr:row>
      <xdr:rowOff>247650</xdr:rowOff>
    </xdr:from>
    <xdr:to>
      <xdr:col>2</xdr:col>
      <xdr:colOff>381000</xdr:colOff>
      <xdr:row>34</xdr:row>
      <xdr:rowOff>371475</xdr:rowOff>
    </xdr:to>
    <xdr:sp>
      <xdr:nvSpPr>
        <xdr:cNvPr id="8" name="Testo 7"/>
        <xdr:cNvSpPr txBox="1">
          <a:spLocks noChangeArrowheads="1"/>
        </xdr:cNvSpPr>
      </xdr:nvSpPr>
      <xdr:spPr>
        <a:xfrm flipH="1">
          <a:off x="1476375" y="6619875"/>
          <a:ext cx="3238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805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57150</xdr:rowOff>
    </xdr:from>
    <xdr:to>
      <xdr:col>3</xdr:col>
      <xdr:colOff>123825</xdr:colOff>
      <xdr:row>34</xdr:row>
      <xdr:rowOff>714375</xdr:rowOff>
    </xdr:to>
    <xdr:sp>
      <xdr:nvSpPr>
        <xdr:cNvPr id="1" name="Line 3"/>
        <xdr:cNvSpPr>
          <a:spLocks/>
        </xdr:cNvSpPr>
      </xdr:nvSpPr>
      <xdr:spPr>
        <a:xfrm flipV="1">
          <a:off x="609600" y="5505450"/>
          <a:ext cx="173355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47625</xdr:rowOff>
    </xdr:from>
    <xdr:to>
      <xdr:col>4</xdr:col>
      <xdr:colOff>200025</xdr:colOff>
      <xdr:row>35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1428750" y="5495925"/>
          <a:ext cx="178117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31</xdr:row>
      <xdr:rowOff>133350</xdr:rowOff>
    </xdr:from>
    <xdr:to>
      <xdr:col>2</xdr:col>
      <xdr:colOff>228600</xdr:colOff>
      <xdr:row>34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600075" y="5419725"/>
          <a:ext cx="10477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466725</xdr:rowOff>
    </xdr:from>
    <xdr:to>
      <xdr:col>4</xdr:col>
      <xdr:colOff>295275</xdr:colOff>
      <xdr:row>34</xdr:row>
      <xdr:rowOff>733425</xdr:rowOff>
    </xdr:to>
    <xdr:sp>
      <xdr:nvSpPr>
        <xdr:cNvPr id="4" name="Line 9"/>
        <xdr:cNvSpPr>
          <a:spLocks/>
        </xdr:cNvSpPr>
      </xdr:nvSpPr>
      <xdr:spPr>
        <a:xfrm flipV="1">
          <a:off x="2219325" y="6076950"/>
          <a:ext cx="10858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34</xdr:row>
      <xdr:rowOff>419100</xdr:rowOff>
    </xdr:from>
    <xdr:to>
      <xdr:col>1</xdr:col>
      <xdr:colOff>666750</xdr:colOff>
      <xdr:row>34</xdr:row>
      <xdr:rowOff>581025</xdr:rowOff>
    </xdr:to>
    <xdr:sp>
      <xdr:nvSpPr>
        <xdr:cNvPr id="5" name="Testo 7"/>
        <xdr:cNvSpPr txBox="1">
          <a:spLocks noChangeArrowheads="1"/>
        </xdr:cNvSpPr>
      </xdr:nvSpPr>
      <xdr:spPr>
        <a:xfrm flipH="1">
          <a:off x="942975" y="6772275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1.694</a:t>
          </a:r>
        </a:p>
      </xdr:txBody>
    </xdr:sp>
    <xdr:clientData/>
  </xdr:twoCellAnchor>
  <xdr:twoCellAnchor>
    <xdr:from>
      <xdr:col>1</xdr:col>
      <xdr:colOff>171450</xdr:colOff>
      <xdr:row>34</xdr:row>
      <xdr:rowOff>76200</xdr:rowOff>
    </xdr:from>
    <xdr:to>
      <xdr:col>1</xdr:col>
      <xdr:colOff>485775</xdr:colOff>
      <xdr:row>34</xdr:row>
      <xdr:rowOff>219075</xdr:rowOff>
    </xdr:to>
    <xdr:sp>
      <xdr:nvSpPr>
        <xdr:cNvPr id="6" name="Testo 7"/>
        <xdr:cNvSpPr txBox="1">
          <a:spLocks noChangeArrowheads="1"/>
        </xdr:cNvSpPr>
      </xdr:nvSpPr>
      <xdr:spPr>
        <a:xfrm flipH="1">
          <a:off x="781050" y="6429375"/>
          <a:ext cx="3143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1.342</a:t>
          </a:r>
        </a:p>
      </xdr:txBody>
    </xdr:sp>
    <xdr:clientData/>
  </xdr:twoCellAnchor>
  <xdr:twoCellAnchor>
    <xdr:from>
      <xdr:col>2</xdr:col>
      <xdr:colOff>323850</xdr:colOff>
      <xdr:row>34</xdr:row>
      <xdr:rowOff>533400</xdr:rowOff>
    </xdr:from>
    <xdr:to>
      <xdr:col>2</xdr:col>
      <xdr:colOff>666750</xdr:colOff>
      <xdr:row>34</xdr:row>
      <xdr:rowOff>666750</xdr:rowOff>
    </xdr:to>
    <xdr:sp>
      <xdr:nvSpPr>
        <xdr:cNvPr id="7" name="Testo 7"/>
        <xdr:cNvSpPr txBox="1">
          <a:spLocks noChangeArrowheads="1"/>
        </xdr:cNvSpPr>
      </xdr:nvSpPr>
      <xdr:spPr>
        <a:xfrm flipH="1">
          <a:off x="1743075" y="6886575"/>
          <a:ext cx="3429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1.591</a:t>
          </a:r>
        </a:p>
      </xdr:txBody>
    </xdr:sp>
    <xdr:clientData/>
  </xdr:twoCellAnchor>
  <xdr:twoCellAnchor>
    <xdr:from>
      <xdr:col>2</xdr:col>
      <xdr:colOff>161925</xdr:colOff>
      <xdr:row>34</xdr:row>
      <xdr:rowOff>28575</xdr:rowOff>
    </xdr:from>
    <xdr:to>
      <xdr:col>2</xdr:col>
      <xdr:colOff>485775</xdr:colOff>
      <xdr:row>34</xdr:row>
      <xdr:rowOff>152400</xdr:rowOff>
    </xdr:to>
    <xdr:sp>
      <xdr:nvSpPr>
        <xdr:cNvPr id="8" name="Testo 7"/>
        <xdr:cNvSpPr txBox="1">
          <a:spLocks noChangeArrowheads="1"/>
        </xdr:cNvSpPr>
      </xdr:nvSpPr>
      <xdr:spPr>
        <a:xfrm flipH="1">
          <a:off x="1581150" y="6381750"/>
          <a:ext cx="3238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1.461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C28" sqref="C28"/>
    </sheetView>
  </sheetViews>
  <sheetFormatPr defaultColWidth="9.140625" defaultRowHeight="12.75"/>
  <cols>
    <col min="2" max="2" width="12.140625" style="0" bestFit="1" customWidth="1"/>
    <col min="3" max="3" width="12.00390625" style="0" customWidth="1"/>
    <col min="4" max="4" width="11.8515625" style="0" customWidth="1"/>
    <col min="5" max="5" width="10.28125" style="0" customWidth="1"/>
  </cols>
  <sheetData>
    <row r="1" spans="1:5" ht="12.75">
      <c r="A1" s="1"/>
      <c r="B1" s="16" t="s">
        <v>3</v>
      </c>
      <c r="C1" s="1"/>
      <c r="D1" s="1"/>
      <c r="E1" s="1"/>
    </row>
    <row r="2" ht="12.75">
      <c r="E2" s="1"/>
    </row>
    <row r="3" spans="1:5" ht="34.5" thickBot="1">
      <c r="A3" s="2"/>
      <c r="B3" s="3" t="s">
        <v>59</v>
      </c>
      <c r="C3" s="4" t="s">
        <v>60</v>
      </c>
      <c r="D3" s="3" t="s">
        <v>61</v>
      </c>
      <c r="E3" s="3" t="s">
        <v>62</v>
      </c>
    </row>
    <row r="4" spans="1:5" ht="13.5" thickBot="1">
      <c r="A4" s="1"/>
      <c r="B4" s="63">
        <v>264038</v>
      </c>
      <c r="C4" s="64">
        <v>2315</v>
      </c>
      <c r="D4" s="65">
        <v>913</v>
      </c>
      <c r="E4" s="63">
        <v>266527</v>
      </c>
    </row>
    <row r="5" spans="1:5" ht="12.75">
      <c r="A5" s="1"/>
      <c r="B5" s="1"/>
      <c r="C5" s="1"/>
      <c r="D5" s="1"/>
      <c r="E5" s="1"/>
    </row>
    <row r="6" spans="2:6" ht="12.75">
      <c r="B6" s="10" t="s">
        <v>63</v>
      </c>
      <c r="C6" s="5" t="s">
        <v>66</v>
      </c>
      <c r="D6" s="5"/>
      <c r="F6" s="12">
        <f>E4-B4-D4+C4</f>
        <v>3891</v>
      </c>
    </row>
    <row r="7" ht="12.75">
      <c r="H7" s="11"/>
    </row>
    <row r="8" spans="2:6" ht="12.75">
      <c r="B8" s="10" t="s">
        <v>64</v>
      </c>
      <c r="C8" s="5" t="s">
        <v>67</v>
      </c>
      <c r="D8" s="5"/>
      <c r="E8" s="5"/>
      <c r="F8" s="13">
        <f>(B4+E4)/2</f>
        <v>265282.5</v>
      </c>
    </row>
    <row r="10" spans="2:6" ht="12.75">
      <c r="B10" s="10" t="s">
        <v>2</v>
      </c>
      <c r="C10" s="5" t="s">
        <v>65</v>
      </c>
      <c r="E10" s="5"/>
      <c r="F10" s="14">
        <f>D4/F8*1000</f>
        <v>3.4416141283348884</v>
      </c>
    </row>
    <row r="11" spans="2:6" ht="12.75">
      <c r="B11" s="5"/>
      <c r="C11" s="5"/>
      <c r="D11" s="5"/>
      <c r="E11" s="5"/>
      <c r="F11" s="5"/>
    </row>
    <row r="12" spans="2:6" ht="12.75">
      <c r="B12" s="10" t="s">
        <v>0</v>
      </c>
      <c r="C12" s="5" t="s">
        <v>1</v>
      </c>
      <c r="D12" s="5"/>
      <c r="E12" s="5"/>
      <c r="F12" s="13">
        <f>E4*(1+0.008)^3</f>
        <v>272974.95764582406</v>
      </c>
    </row>
    <row r="13" spans="2:6" ht="12.75">
      <c r="B13" s="10"/>
      <c r="C13" s="5"/>
      <c r="D13" s="5"/>
      <c r="E13" s="5"/>
      <c r="F13" s="13"/>
    </row>
    <row r="14" spans="2:6" ht="12.75">
      <c r="B14" s="10"/>
      <c r="C14" s="5"/>
      <c r="D14" s="5"/>
      <c r="E14" s="5"/>
      <c r="F14" s="13"/>
    </row>
    <row r="15" ht="12.75">
      <c r="B15" s="16" t="s">
        <v>21</v>
      </c>
    </row>
    <row r="16" spans="2:7" ht="12.75">
      <c r="B16" s="5"/>
      <c r="C16" s="5"/>
      <c r="D16" s="5"/>
      <c r="E16" s="5"/>
      <c r="F16" s="5"/>
      <c r="G16" s="5"/>
    </row>
    <row r="17" spans="2:7" ht="12.75">
      <c r="B17" s="21" t="s">
        <v>4</v>
      </c>
      <c r="C17" s="22" t="s">
        <v>11</v>
      </c>
      <c r="D17" s="22" t="s">
        <v>12</v>
      </c>
      <c r="E17" s="23" t="s">
        <v>13</v>
      </c>
      <c r="F17" s="22" t="s">
        <v>14</v>
      </c>
      <c r="G17" s="23" t="s">
        <v>15</v>
      </c>
    </row>
    <row r="18" spans="2:7" ht="12.75">
      <c r="B18" s="24" t="s">
        <v>5</v>
      </c>
      <c r="C18" s="25">
        <v>2</v>
      </c>
      <c r="D18" s="26">
        <v>16119</v>
      </c>
      <c r="E18" s="6">
        <f>ROUND(C18/D18*1000,3)</f>
        <v>0.124</v>
      </c>
      <c r="F18" s="18">
        <v>8430</v>
      </c>
      <c r="G18" s="18">
        <f>ROUND(E18*F18/1000,0)</f>
        <v>1</v>
      </c>
    </row>
    <row r="19" spans="2:7" ht="12.75">
      <c r="B19" s="24" t="s">
        <v>6</v>
      </c>
      <c r="C19" s="25">
        <v>15</v>
      </c>
      <c r="D19" s="26">
        <v>28945</v>
      </c>
      <c r="E19" s="6">
        <f>ROUND(C19/D19*1000,3)</f>
        <v>0.518</v>
      </c>
      <c r="F19" s="18">
        <v>19009</v>
      </c>
      <c r="G19" s="18">
        <f>ROUND(E19*F19/1000,0)</f>
        <v>10</v>
      </c>
    </row>
    <row r="20" spans="2:7" ht="12.75">
      <c r="B20" s="24" t="s">
        <v>7</v>
      </c>
      <c r="C20" s="25">
        <v>111</v>
      </c>
      <c r="D20" s="26">
        <v>29006</v>
      </c>
      <c r="E20" s="6">
        <f>ROUND(C20/D20*1000,3)</f>
        <v>3.827</v>
      </c>
      <c r="F20" s="18">
        <v>15610</v>
      </c>
      <c r="G20" s="18">
        <f>ROUND(E20*F20/1000,0)</f>
        <v>60</v>
      </c>
    </row>
    <row r="21" spans="2:7" ht="12.75">
      <c r="B21" s="24" t="s">
        <v>8</v>
      </c>
      <c r="C21" s="25">
        <v>261</v>
      </c>
      <c r="D21" s="26">
        <v>10643</v>
      </c>
      <c r="E21" s="6">
        <f>ROUND(C21/D21*1000,3)</f>
        <v>24.523</v>
      </c>
      <c r="F21" s="18">
        <v>5931</v>
      </c>
      <c r="G21" s="18">
        <f>ROUND(E21*F21/1000,0)</f>
        <v>145</v>
      </c>
    </row>
    <row r="22" spans="2:7" ht="12.75">
      <c r="B22" s="24" t="s">
        <v>9</v>
      </c>
      <c r="C22" s="25">
        <v>538</v>
      </c>
      <c r="D22" s="26">
        <v>4695</v>
      </c>
      <c r="E22" s="6">
        <f>ROUND(C22/D22*1000,3)</f>
        <v>114.59</v>
      </c>
      <c r="F22" s="18">
        <v>1324</v>
      </c>
      <c r="G22" s="18">
        <f>ROUND(E22*F22/1000,0)</f>
        <v>152</v>
      </c>
    </row>
    <row r="23" spans="2:7" ht="12.75">
      <c r="B23" s="27" t="s">
        <v>10</v>
      </c>
      <c r="C23" s="19">
        <f>SUM(C18:C22)</f>
        <v>927</v>
      </c>
      <c r="D23" s="19">
        <f>SUM(D18:D22)</f>
        <v>89408</v>
      </c>
      <c r="E23" s="28"/>
      <c r="F23" s="19">
        <f>SUM(F18:F22)</f>
        <v>50304</v>
      </c>
      <c r="G23" s="19">
        <f>SUM(G18:G22)</f>
        <v>368</v>
      </c>
    </row>
    <row r="24" spans="2:7" ht="12.75">
      <c r="B24" s="5"/>
      <c r="C24" s="5"/>
      <c r="D24" s="5"/>
      <c r="E24" s="5"/>
      <c r="F24" s="5"/>
      <c r="G24" s="5"/>
    </row>
    <row r="25" spans="2:7" ht="12.75">
      <c r="B25" s="5" t="s">
        <v>16</v>
      </c>
      <c r="C25" s="9">
        <f>D21+D22</f>
        <v>15338</v>
      </c>
      <c r="D25" s="5"/>
      <c r="E25" s="29"/>
      <c r="F25" s="30" t="s">
        <v>17</v>
      </c>
      <c r="G25" s="31">
        <f>ROUND(C23/D23*1000,3)</f>
        <v>10.368</v>
      </c>
    </row>
    <row r="26" spans="2:7" ht="12.75">
      <c r="B26" s="5" t="s">
        <v>18</v>
      </c>
      <c r="C26" s="9">
        <f>D19+D20</f>
        <v>57951</v>
      </c>
      <c r="D26" s="5"/>
      <c r="E26" s="29"/>
      <c r="F26" s="30"/>
      <c r="G26" s="5"/>
    </row>
    <row r="27" spans="2:7" ht="12.75">
      <c r="B27" s="5"/>
      <c r="C27" s="5"/>
      <c r="D27" s="5"/>
      <c r="E27" s="29"/>
      <c r="F27" s="30" t="s">
        <v>19</v>
      </c>
      <c r="G27" s="31">
        <f>G23/F23*1000</f>
        <v>7.315521628498728</v>
      </c>
    </row>
    <row r="28" spans="2:7" ht="12.75">
      <c r="B28" s="32" t="s">
        <v>20</v>
      </c>
      <c r="C28" s="32">
        <f>ROUND(C25/D18*100,1)</f>
        <v>95.2</v>
      </c>
      <c r="D28" s="5"/>
      <c r="E28" s="5"/>
      <c r="F28" s="5"/>
      <c r="G28" s="5"/>
    </row>
    <row r="29" spans="2:3" ht="12.75">
      <c r="B29" s="15"/>
      <c r="C29" s="15"/>
    </row>
    <row r="30" spans="2:3" ht="12.75">
      <c r="B30" s="15"/>
      <c r="C30" s="15"/>
    </row>
    <row r="31" spans="2:10" ht="12.75">
      <c r="B31" s="33" t="s">
        <v>22</v>
      </c>
      <c r="E31" s="10"/>
      <c r="F31" s="20"/>
      <c r="J31" s="17"/>
    </row>
    <row r="32" spans="2:10" ht="12.75">
      <c r="B32" s="33"/>
      <c r="E32" s="10"/>
      <c r="F32" s="20"/>
      <c r="J32" s="17"/>
    </row>
    <row r="33" spans="1:10" ht="12.75">
      <c r="A33" s="34"/>
      <c r="C33" s="35" t="s">
        <v>24</v>
      </c>
      <c r="D33" s="35" t="s">
        <v>23</v>
      </c>
      <c r="E33" s="36"/>
      <c r="J33" s="17"/>
    </row>
    <row r="34" spans="1:10" ht="58.5" customHeight="1">
      <c r="A34" s="34">
        <v>61</v>
      </c>
      <c r="B34" s="37"/>
      <c r="C34" s="40"/>
      <c r="D34" s="1"/>
      <c r="E34" s="41" t="s">
        <v>25</v>
      </c>
      <c r="J34" s="1"/>
    </row>
    <row r="35" spans="1:5" ht="58.5" customHeight="1">
      <c r="A35" s="34">
        <v>60</v>
      </c>
      <c r="B35" s="43">
        <v>345699</v>
      </c>
      <c r="C35" s="42">
        <v>322090</v>
      </c>
      <c r="D35" s="37"/>
      <c r="E35" s="1"/>
    </row>
    <row r="36" spans="2:4" ht="12.75">
      <c r="B36" s="38">
        <v>1998</v>
      </c>
      <c r="C36" s="38">
        <v>1999</v>
      </c>
      <c r="D36" s="38"/>
    </row>
    <row r="37" ht="6.75" customHeight="1"/>
    <row r="38" ht="6.75" customHeight="1"/>
    <row r="39" spans="2:6" ht="12.75">
      <c r="B39" s="10" t="s">
        <v>26</v>
      </c>
      <c r="C39" s="10"/>
      <c r="D39" s="10"/>
      <c r="E39" s="10"/>
      <c r="F39" s="14">
        <f>(783+805)/(345699+783)*1000</f>
        <v>4.5832106718386525</v>
      </c>
    </row>
    <row r="40" spans="2:6" ht="8.25" customHeight="1">
      <c r="B40" s="10"/>
      <c r="C40" s="10"/>
      <c r="D40" s="10"/>
      <c r="E40" s="10"/>
      <c r="F40" s="39"/>
    </row>
    <row r="41" spans="2:7" ht="12.75">
      <c r="B41" s="10" t="s">
        <v>27</v>
      </c>
      <c r="C41" s="10"/>
      <c r="D41" s="10"/>
      <c r="E41" s="10"/>
      <c r="F41" s="14">
        <f>(805+961)/((345699+322090)/2)*1000</f>
        <v>5.2890958072085645</v>
      </c>
      <c r="G41" s="39"/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45" t="s">
        <v>28</v>
      </c>
      <c r="C44" s="22" t="s">
        <v>29</v>
      </c>
      <c r="D44" s="22" t="s">
        <v>30</v>
      </c>
      <c r="E44" s="22" t="s">
        <v>31</v>
      </c>
      <c r="F44" s="22" t="s">
        <v>32</v>
      </c>
      <c r="G44" s="22" t="s">
        <v>33</v>
      </c>
    </row>
    <row r="45" spans="1:7" ht="12.75">
      <c r="A45" s="5"/>
      <c r="B45" s="5" t="s">
        <v>34</v>
      </c>
      <c r="C45" s="7">
        <v>393</v>
      </c>
      <c r="D45" s="46">
        <v>61794</v>
      </c>
      <c r="E45" s="47">
        <f>ROUND(C45/D45*1000,3)</f>
        <v>6.36</v>
      </c>
      <c r="F45" s="5">
        <v>20</v>
      </c>
      <c r="G45" s="6">
        <f>ROUND(E45*F45,3)</f>
        <v>127.2</v>
      </c>
    </row>
    <row r="46" spans="1:7" ht="12.75">
      <c r="A46" s="5"/>
      <c r="B46" s="5" t="s">
        <v>35</v>
      </c>
      <c r="C46" s="7">
        <v>2567</v>
      </c>
      <c r="D46" s="46">
        <v>89303</v>
      </c>
      <c r="E46" s="47">
        <f>ROUND(C46/D46*1000,3)</f>
        <v>28.745</v>
      </c>
      <c r="F46" s="5">
        <v>30</v>
      </c>
      <c r="G46" s="6">
        <f>ROUND(E46*F46,3)</f>
        <v>862.35</v>
      </c>
    </row>
    <row r="47" spans="1:7" ht="12.75">
      <c r="A47" s="5"/>
      <c r="B47" s="5" t="s">
        <v>36</v>
      </c>
      <c r="C47" s="7">
        <v>629</v>
      </c>
      <c r="D47" s="46">
        <v>79534</v>
      </c>
      <c r="E47" s="47">
        <f>ROUND(C47/D47*1000,3)</f>
        <v>7.909</v>
      </c>
      <c r="F47" s="5">
        <v>40</v>
      </c>
      <c r="G47" s="6">
        <f>ROUND(E47*F47,3)</f>
        <v>316.36</v>
      </c>
    </row>
    <row r="48" spans="1:7" ht="12.75">
      <c r="A48" s="5"/>
      <c r="B48" s="5" t="s">
        <v>37</v>
      </c>
      <c r="C48" s="7">
        <v>135</v>
      </c>
      <c r="D48" s="46">
        <v>67454</v>
      </c>
      <c r="E48" s="47">
        <f>ROUND(C48/D48*1000,3)</f>
        <v>2.001</v>
      </c>
      <c r="F48" s="5">
        <v>50</v>
      </c>
      <c r="G48" s="6">
        <f>ROUND(E48*F48,3)</f>
        <v>100.05</v>
      </c>
    </row>
    <row r="49" spans="1:7" ht="12.75">
      <c r="A49" s="5"/>
      <c r="B49" s="5" t="s">
        <v>10</v>
      </c>
      <c r="C49" s="7"/>
      <c r="D49" s="5"/>
      <c r="E49" s="48">
        <f>SUM(E45:E48)</f>
        <v>45.015</v>
      </c>
      <c r="F49" s="5"/>
      <c r="G49" s="49">
        <f>SUM(G45:G48)</f>
        <v>1405.96</v>
      </c>
    </row>
    <row r="50" spans="1:7" ht="12.75">
      <c r="A50" s="5"/>
      <c r="B50" s="5"/>
      <c r="C50" s="7"/>
      <c r="D50" s="5"/>
      <c r="E50" s="5"/>
      <c r="F50" s="5"/>
      <c r="G50" s="5"/>
    </row>
    <row r="51" spans="1:7" ht="12.75">
      <c r="A51" s="5"/>
      <c r="B51" s="5"/>
      <c r="C51" s="7"/>
      <c r="D51" s="50" t="s">
        <v>38</v>
      </c>
      <c r="E51" s="51">
        <f>E49*10</f>
        <v>450.15</v>
      </c>
      <c r="F51" s="52"/>
      <c r="G51" s="53"/>
    </row>
    <row r="52" spans="1:7" ht="12.75">
      <c r="A52" s="5"/>
      <c r="B52" s="5"/>
      <c r="C52" s="7"/>
      <c r="D52" s="7"/>
      <c r="E52" s="54" t="s">
        <v>39</v>
      </c>
      <c r="F52" s="7"/>
      <c r="G52" s="55">
        <f>G49/E49</f>
        <v>31.233144507386427</v>
      </c>
    </row>
    <row r="53" spans="1:7" ht="12.75">
      <c r="A53" s="5"/>
      <c r="B53" s="5"/>
      <c r="C53" s="7"/>
      <c r="D53" s="46"/>
      <c r="E53" s="5"/>
      <c r="F53" s="5"/>
      <c r="G53" s="5"/>
    </row>
    <row r="54" spans="3:4" ht="12.75">
      <c r="C54" s="1"/>
      <c r="D54" s="44"/>
    </row>
    <row r="55" spans="3:4" ht="12.75">
      <c r="C55" s="1"/>
      <c r="D55" s="44"/>
    </row>
    <row r="56" spans="1:8" ht="15.75">
      <c r="A56" s="57" t="s">
        <v>40</v>
      </c>
      <c r="B56" s="8">
        <v>100000</v>
      </c>
      <c r="C56" s="58" t="s">
        <v>41</v>
      </c>
      <c r="D56" s="5">
        <v>11.1</v>
      </c>
      <c r="E56" s="57" t="s">
        <v>42</v>
      </c>
      <c r="F56" s="9">
        <v>98657</v>
      </c>
      <c r="G56" s="68" t="s">
        <v>75</v>
      </c>
      <c r="H56" s="9">
        <v>7182973</v>
      </c>
    </row>
    <row r="57" spans="1:8" ht="12.75">
      <c r="A57" s="5"/>
      <c r="B57" s="5"/>
      <c r="C57" s="7"/>
      <c r="D57" s="46"/>
      <c r="E57" s="5"/>
      <c r="F57" s="5"/>
      <c r="G57" s="5"/>
      <c r="H57" s="5"/>
    </row>
    <row r="58" spans="1:8" ht="12.75">
      <c r="A58" s="5"/>
      <c r="B58" s="5"/>
      <c r="C58" s="7"/>
      <c r="D58" s="7"/>
      <c r="E58" s="5"/>
      <c r="F58" s="5"/>
      <c r="G58" s="5"/>
      <c r="H58" s="5"/>
    </row>
    <row r="59" spans="1:8" ht="15.75">
      <c r="A59" s="5"/>
      <c r="B59" s="59" t="s">
        <v>43</v>
      </c>
      <c r="C59" s="61" t="s">
        <v>47</v>
      </c>
      <c r="D59" s="9">
        <f>B56*D56/1000</f>
        <v>1110</v>
      </c>
      <c r="E59" s="5"/>
      <c r="F59" s="5"/>
      <c r="G59" s="5"/>
      <c r="H59" s="5"/>
    </row>
    <row r="60" spans="1:8" ht="15.75">
      <c r="A60" s="5"/>
      <c r="B60" s="61" t="s">
        <v>45</v>
      </c>
      <c r="C60" s="61" t="s">
        <v>48</v>
      </c>
      <c r="D60" s="9">
        <f>B56-D59</f>
        <v>98890</v>
      </c>
      <c r="E60" s="5"/>
      <c r="F60" s="5"/>
      <c r="G60" s="5"/>
      <c r="H60" s="5"/>
    </row>
    <row r="61" spans="1:8" ht="15.75">
      <c r="A61" s="5"/>
      <c r="B61" s="60" t="s">
        <v>46</v>
      </c>
      <c r="C61" s="61" t="s">
        <v>79</v>
      </c>
      <c r="D61" s="9">
        <f>D60+0.09*D59</f>
        <v>98989.9</v>
      </c>
      <c r="E61" s="5"/>
      <c r="F61" s="5"/>
      <c r="G61" s="5"/>
      <c r="H61" s="5"/>
    </row>
    <row r="62" spans="1:8" ht="15.75">
      <c r="A62" s="5"/>
      <c r="B62" s="5" t="s">
        <v>44</v>
      </c>
      <c r="C62" s="61" t="s">
        <v>49</v>
      </c>
      <c r="D62" s="56">
        <f>F56/D60*1000</f>
        <v>997.6438466983517</v>
      </c>
      <c r="E62" s="5"/>
      <c r="F62" s="5"/>
      <c r="G62" s="5"/>
      <c r="H62" s="5"/>
    </row>
    <row r="63" spans="2:4" ht="15.75">
      <c r="B63" s="59" t="s">
        <v>76</v>
      </c>
      <c r="C63" s="59" t="s">
        <v>77</v>
      </c>
      <c r="D63" s="56">
        <f>H56/B56</f>
        <v>71.82973</v>
      </c>
    </row>
  </sheetData>
  <printOptions/>
  <pageMargins left="0.75" right="0.75" top="1" bottom="2.12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6">
      <selection activeCell="F35" sqref="F35"/>
    </sheetView>
  </sheetViews>
  <sheetFormatPr defaultColWidth="9.140625" defaultRowHeight="12.75"/>
  <cols>
    <col min="2" max="2" width="12.140625" style="0" bestFit="1" customWidth="1"/>
    <col min="3" max="3" width="12.00390625" style="0" customWidth="1"/>
    <col min="4" max="4" width="11.8515625" style="0" customWidth="1"/>
    <col min="5" max="5" width="10.28125" style="0" customWidth="1"/>
  </cols>
  <sheetData>
    <row r="1" spans="1:5" ht="12.75">
      <c r="A1" s="1"/>
      <c r="B1" s="16" t="s">
        <v>3</v>
      </c>
      <c r="C1" s="1"/>
      <c r="D1" s="1"/>
      <c r="E1" s="1"/>
    </row>
    <row r="2" ht="12.75">
      <c r="E2" s="1"/>
    </row>
    <row r="3" spans="1:5" ht="33.75">
      <c r="A3" s="2"/>
      <c r="B3" s="3" t="s">
        <v>50</v>
      </c>
      <c r="C3" s="4" t="s">
        <v>51</v>
      </c>
      <c r="D3" s="3" t="s">
        <v>52</v>
      </c>
      <c r="E3" s="3" t="s">
        <v>53</v>
      </c>
    </row>
    <row r="4" spans="1:5" ht="12.75">
      <c r="A4" s="1"/>
      <c r="B4" s="62">
        <v>269049.11037</v>
      </c>
      <c r="C4" s="62">
        <v>2337.25595</v>
      </c>
      <c r="D4" s="8">
        <v>845.8927299998991</v>
      </c>
      <c r="E4" s="62">
        <v>271499.3001499999</v>
      </c>
    </row>
    <row r="5" spans="1:5" ht="12.75">
      <c r="A5" s="1"/>
      <c r="B5" s="1"/>
      <c r="C5" s="1"/>
      <c r="D5" s="1"/>
      <c r="E5" s="1"/>
    </row>
    <row r="6" spans="2:6" ht="12.75">
      <c r="B6" s="10" t="s">
        <v>54</v>
      </c>
      <c r="C6" s="5" t="s">
        <v>57</v>
      </c>
      <c r="D6" s="5"/>
      <c r="F6" s="12">
        <f>E4-B4-D4+C4</f>
        <v>3941.553</v>
      </c>
    </row>
    <row r="7" ht="12.75">
      <c r="H7" s="11"/>
    </row>
    <row r="8" spans="2:6" ht="12.75">
      <c r="B8" s="10" t="s">
        <v>55</v>
      </c>
      <c r="C8" s="5" t="s">
        <v>58</v>
      </c>
      <c r="D8" s="5"/>
      <c r="E8" s="5"/>
      <c r="F8" s="13">
        <f>(B4+E4)/2</f>
        <v>270274.20525999996</v>
      </c>
    </row>
    <row r="10" spans="2:6" ht="12.75">
      <c r="B10" s="10" t="s">
        <v>2</v>
      </c>
      <c r="C10" s="5" t="s">
        <v>56</v>
      </c>
      <c r="E10" s="5"/>
      <c r="F10" s="14">
        <f>D4/F8*1000</f>
        <v>3.12975753341375</v>
      </c>
    </row>
    <row r="11" spans="2:6" ht="12.75">
      <c r="B11" s="5"/>
      <c r="C11" s="5"/>
      <c r="D11" s="5"/>
      <c r="E11" s="5"/>
      <c r="F11" s="5"/>
    </row>
    <row r="12" spans="2:6" ht="12.75">
      <c r="B12" s="10" t="s">
        <v>68</v>
      </c>
      <c r="C12" s="5" t="s">
        <v>69</v>
      </c>
      <c r="D12" s="5"/>
      <c r="E12" s="5"/>
      <c r="F12" s="13">
        <f>E4*(1+0.009)^3</f>
        <v>278895.9535069761</v>
      </c>
    </row>
    <row r="13" spans="2:6" ht="12.75">
      <c r="B13" s="10"/>
      <c r="C13" s="5"/>
      <c r="D13" s="5"/>
      <c r="E13" s="5"/>
      <c r="F13" s="13"/>
    </row>
    <row r="14" spans="2:6" ht="12.75">
      <c r="B14" s="10"/>
      <c r="C14" s="5"/>
      <c r="D14" s="5"/>
      <c r="E14" s="5"/>
      <c r="F14" s="13"/>
    </row>
    <row r="15" ht="12.75">
      <c r="B15" s="16" t="s">
        <v>21</v>
      </c>
    </row>
    <row r="16" spans="2:7" ht="12.75">
      <c r="B16" s="5"/>
      <c r="C16" s="5"/>
      <c r="D16" s="5"/>
      <c r="E16" s="5"/>
      <c r="F16" s="5"/>
      <c r="G16" s="5"/>
    </row>
    <row r="17" spans="2:7" ht="12.75">
      <c r="B17" s="21" t="s">
        <v>4</v>
      </c>
      <c r="C17" s="22" t="s">
        <v>11</v>
      </c>
      <c r="D17" s="22" t="s">
        <v>12</v>
      </c>
      <c r="E17" s="23" t="s">
        <v>13</v>
      </c>
      <c r="F17" s="22" t="s">
        <v>14</v>
      </c>
      <c r="G17" s="23" t="s">
        <v>15</v>
      </c>
    </row>
    <row r="18" spans="2:7" ht="12.75">
      <c r="B18" s="24" t="s">
        <v>5</v>
      </c>
      <c r="C18" s="9">
        <v>7</v>
      </c>
      <c r="D18" s="9">
        <v>16458</v>
      </c>
      <c r="E18" s="6">
        <f>ROUND(C18/D18*1000,3)</f>
        <v>0.425</v>
      </c>
      <c r="F18" s="18">
        <v>7847</v>
      </c>
      <c r="G18" s="18">
        <f>ROUND(E18*F18/1000,0)</f>
        <v>3</v>
      </c>
    </row>
    <row r="19" spans="2:7" ht="12.75">
      <c r="B19" s="24" t="s">
        <v>6</v>
      </c>
      <c r="C19" s="9">
        <v>27</v>
      </c>
      <c r="D19" s="9">
        <v>37818</v>
      </c>
      <c r="E19" s="6">
        <f>ROUND(C19/D19*1000,3)</f>
        <v>0.714</v>
      </c>
      <c r="F19" s="18">
        <v>14162</v>
      </c>
      <c r="G19" s="18">
        <f>ROUND(E19*F19/1000,0)</f>
        <v>10</v>
      </c>
    </row>
    <row r="20" spans="2:7" ht="12.75">
      <c r="B20" s="24" t="s">
        <v>7</v>
      </c>
      <c r="C20" s="9">
        <v>123</v>
      </c>
      <c r="D20" s="9">
        <v>32444</v>
      </c>
      <c r="E20" s="6">
        <f>ROUND(C20/D20*1000,3)</f>
        <v>3.791</v>
      </c>
      <c r="F20" s="18">
        <v>14348</v>
      </c>
      <c r="G20" s="18">
        <f>ROUND(E20*F20/1000,0)</f>
        <v>54</v>
      </c>
    </row>
    <row r="21" spans="2:7" ht="12.75">
      <c r="B21" s="24" t="s">
        <v>8</v>
      </c>
      <c r="C21" s="9">
        <v>262</v>
      </c>
      <c r="D21" s="9">
        <v>13623</v>
      </c>
      <c r="E21" s="6">
        <f>ROUND(C21/D21*1000,3)</f>
        <v>19.232</v>
      </c>
      <c r="F21" s="18">
        <v>5760</v>
      </c>
      <c r="G21" s="18">
        <f>ROUND(E21*F21/1000,0)</f>
        <v>111</v>
      </c>
    </row>
    <row r="22" spans="2:7" ht="12.75">
      <c r="B22" s="24" t="s">
        <v>9</v>
      </c>
      <c r="C22" s="9">
        <v>668</v>
      </c>
      <c r="D22" s="9">
        <v>3737</v>
      </c>
      <c r="E22" s="6">
        <f>ROUND(C22/D22*1000,3)</f>
        <v>178.753</v>
      </c>
      <c r="F22" s="18">
        <v>3020</v>
      </c>
      <c r="G22" s="18">
        <f>ROUND(E22*F22/1000,0)</f>
        <v>540</v>
      </c>
    </row>
    <row r="23" spans="2:7" ht="12.75">
      <c r="B23" s="27" t="s">
        <v>10</v>
      </c>
      <c r="C23" s="19">
        <f>SUM(C18:C22)</f>
        <v>1087</v>
      </c>
      <c r="D23" s="19">
        <f>SUM(D18:D22)</f>
        <v>104080</v>
      </c>
      <c r="E23" s="28"/>
      <c r="F23" s="19">
        <f>SUM(F18:F22)</f>
        <v>45137</v>
      </c>
      <c r="G23" s="19">
        <f>SUM(G18:G22)</f>
        <v>718</v>
      </c>
    </row>
    <row r="24" spans="2:7" ht="12.75">
      <c r="B24" s="5"/>
      <c r="C24" s="5"/>
      <c r="D24" s="5"/>
      <c r="E24" s="5"/>
      <c r="F24" s="5"/>
      <c r="G24" s="5"/>
    </row>
    <row r="25" spans="2:7" ht="12.75">
      <c r="B25" s="5" t="s">
        <v>16</v>
      </c>
      <c r="C25" s="9">
        <f>D21+D22</f>
        <v>17360</v>
      </c>
      <c r="D25" s="5"/>
      <c r="E25" s="29"/>
      <c r="F25" s="30" t="s">
        <v>17</v>
      </c>
      <c r="G25" s="31">
        <f>ROUND(C23/D23*1000,3)</f>
        <v>10.444</v>
      </c>
    </row>
    <row r="26" spans="2:7" ht="12.75">
      <c r="B26" s="5" t="s">
        <v>18</v>
      </c>
      <c r="C26" s="9">
        <f>D19+D20</f>
        <v>70262</v>
      </c>
      <c r="D26" s="5"/>
      <c r="E26" s="29"/>
      <c r="F26" s="30"/>
      <c r="G26" s="5"/>
    </row>
    <row r="27" spans="2:7" ht="12.75">
      <c r="B27" s="5"/>
      <c r="C27" s="5"/>
      <c r="D27" s="5"/>
      <c r="E27" s="29"/>
      <c r="F27" s="30" t="s">
        <v>19</v>
      </c>
      <c r="G27" s="31">
        <f>G23/F23*1000</f>
        <v>15.907127190553204</v>
      </c>
    </row>
    <row r="28" spans="2:7" ht="12.75">
      <c r="B28" s="32" t="s">
        <v>20</v>
      </c>
      <c r="C28" s="32">
        <f>ROUND(C25/D18*100,1)</f>
        <v>105.5</v>
      </c>
      <c r="D28" s="5"/>
      <c r="E28" s="5"/>
      <c r="F28" s="5"/>
      <c r="G28" s="5"/>
    </row>
    <row r="29" spans="2:3" ht="12.75">
      <c r="B29" s="15"/>
      <c r="C29" s="15"/>
    </row>
    <row r="30" spans="2:3" ht="12.75">
      <c r="B30" s="15"/>
      <c r="C30" s="15"/>
    </row>
    <row r="31" spans="2:10" ht="12.75">
      <c r="B31" s="33" t="s">
        <v>22</v>
      </c>
      <c r="E31" s="10"/>
      <c r="F31" s="20"/>
      <c r="J31" s="17"/>
    </row>
    <row r="32" spans="2:10" ht="12.75">
      <c r="B32" s="33"/>
      <c r="E32" s="10"/>
      <c r="F32" s="20"/>
      <c r="J32" s="17"/>
    </row>
    <row r="33" spans="1:10" ht="12.75">
      <c r="A33" s="34"/>
      <c r="C33" s="35" t="s">
        <v>71</v>
      </c>
      <c r="D33" s="35" t="s">
        <v>70</v>
      </c>
      <c r="E33" s="36"/>
      <c r="J33" s="17"/>
    </row>
    <row r="34" spans="1:10" ht="58.5" customHeight="1">
      <c r="A34" s="34">
        <v>66</v>
      </c>
      <c r="B34" s="37"/>
      <c r="C34" s="40"/>
      <c r="D34" s="1"/>
      <c r="E34" s="41" t="s">
        <v>72</v>
      </c>
      <c r="J34" s="1"/>
    </row>
    <row r="35" spans="1:5" ht="58.5" customHeight="1">
      <c r="A35" s="34">
        <v>65</v>
      </c>
      <c r="B35" s="43">
        <v>338176</v>
      </c>
      <c r="C35" s="42">
        <v>351777</v>
      </c>
      <c r="D35" s="37"/>
      <c r="E35" s="1"/>
    </row>
    <row r="36" spans="2:4" ht="12.75">
      <c r="B36" s="38">
        <v>1995</v>
      </c>
      <c r="C36" s="38">
        <v>1996</v>
      </c>
      <c r="D36" s="38"/>
    </row>
    <row r="37" ht="6.75" customHeight="1"/>
    <row r="38" ht="6.75" customHeight="1"/>
    <row r="39" spans="2:6" ht="12.75">
      <c r="B39" s="10" t="s">
        <v>74</v>
      </c>
      <c r="C39" s="10"/>
      <c r="D39" s="10"/>
      <c r="E39" s="10"/>
      <c r="F39" s="14">
        <f>(1694+1461)/(338176+1694)*1000</f>
        <v>9.282961132197604</v>
      </c>
    </row>
    <row r="40" spans="2:6" ht="8.25" customHeight="1">
      <c r="B40" s="10"/>
      <c r="C40" s="10"/>
      <c r="D40" s="10"/>
      <c r="E40" s="10"/>
      <c r="F40" s="66"/>
    </row>
    <row r="41" spans="2:7" ht="12.75">
      <c r="B41" s="10" t="s">
        <v>73</v>
      </c>
      <c r="C41" s="10"/>
      <c r="D41" s="10"/>
      <c r="E41" s="10"/>
      <c r="F41" s="14">
        <f>(1461+1591)/((338176+351777)/2)*1000</f>
        <v>8.846979431932319</v>
      </c>
      <c r="G41" s="39"/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45" t="s">
        <v>28</v>
      </c>
      <c r="C44" s="22" t="s">
        <v>29</v>
      </c>
      <c r="D44" s="22" t="s">
        <v>30</v>
      </c>
      <c r="E44" s="22" t="s">
        <v>31</v>
      </c>
      <c r="F44" s="22" t="s">
        <v>32</v>
      </c>
      <c r="G44" s="22" t="s">
        <v>33</v>
      </c>
    </row>
    <row r="45" spans="1:10" ht="12.75">
      <c r="A45" s="5"/>
      <c r="B45" s="5" t="s">
        <v>34</v>
      </c>
      <c r="C45" s="7">
        <v>234</v>
      </c>
      <c r="D45" s="46">
        <v>21247</v>
      </c>
      <c r="E45" s="47">
        <f>ROUND(C45/D45*1000,3)</f>
        <v>11.013</v>
      </c>
      <c r="F45" s="5">
        <v>20</v>
      </c>
      <c r="G45" s="6">
        <f>ROUND(E45*F45,3)</f>
        <v>220.26</v>
      </c>
      <c r="J45" s="67"/>
    </row>
    <row r="46" spans="1:10" ht="12.75">
      <c r="A46" s="5"/>
      <c r="B46" s="5" t="s">
        <v>35</v>
      </c>
      <c r="C46" s="7">
        <v>1939</v>
      </c>
      <c r="D46" s="46">
        <v>31559</v>
      </c>
      <c r="E46" s="47">
        <f>ROUND(C46/D46*1000,3)</f>
        <v>61.44</v>
      </c>
      <c r="F46" s="5">
        <v>30</v>
      </c>
      <c r="G46" s="6">
        <f>ROUND(E46*F46,3)</f>
        <v>1843.2</v>
      </c>
      <c r="J46" s="67"/>
    </row>
    <row r="47" spans="1:10" ht="12.75">
      <c r="A47" s="5"/>
      <c r="B47" s="5" t="s">
        <v>36</v>
      </c>
      <c r="C47" s="7">
        <v>309</v>
      </c>
      <c r="D47" s="46">
        <v>37851</v>
      </c>
      <c r="E47" s="47">
        <f>ROUND(C47/D47*1000,3)</f>
        <v>8.164</v>
      </c>
      <c r="F47" s="5">
        <v>40</v>
      </c>
      <c r="G47" s="6">
        <f>ROUND(E47*F47,3)</f>
        <v>326.56</v>
      </c>
      <c r="J47" s="67"/>
    </row>
    <row r="48" spans="1:10" ht="12.75">
      <c r="A48" s="5"/>
      <c r="B48" s="5" t="s">
        <v>37</v>
      </c>
      <c r="C48" s="7">
        <v>33</v>
      </c>
      <c r="D48" s="46">
        <v>33942</v>
      </c>
      <c r="E48" s="47">
        <f>ROUND(C48/D48*1000,3)</f>
        <v>0.972</v>
      </c>
      <c r="F48" s="5">
        <v>50</v>
      </c>
      <c r="G48" s="6">
        <f>ROUND(E48*F48,3)</f>
        <v>48.6</v>
      </c>
      <c r="J48" s="67"/>
    </row>
    <row r="49" spans="1:10" ht="12.75">
      <c r="A49" s="5"/>
      <c r="B49" s="5" t="s">
        <v>10</v>
      </c>
      <c r="C49" s="7"/>
      <c r="D49" s="5"/>
      <c r="E49" s="48">
        <f>SUM(E45:E48)</f>
        <v>81.589</v>
      </c>
      <c r="F49" s="5"/>
      <c r="G49" s="49">
        <f>SUM(G45:G48)</f>
        <v>2438.62</v>
      </c>
      <c r="J49" s="67"/>
    </row>
    <row r="50" spans="1:10" ht="12.75">
      <c r="A50" s="5"/>
      <c r="B50" s="5"/>
      <c r="C50" s="7"/>
      <c r="D50" s="5"/>
      <c r="E50" s="5"/>
      <c r="F50" s="5"/>
      <c r="G50" s="5"/>
      <c r="J50" s="67"/>
    </row>
    <row r="51" spans="1:10" ht="12.75">
      <c r="A51" s="5"/>
      <c r="B51" s="5"/>
      <c r="C51" s="7"/>
      <c r="D51" s="50" t="s">
        <v>38</v>
      </c>
      <c r="E51" s="51">
        <f>E49*10</f>
        <v>815.89</v>
      </c>
      <c r="F51" s="52"/>
      <c r="G51" s="53"/>
      <c r="J51" s="67"/>
    </row>
    <row r="52" spans="1:10" ht="12.75">
      <c r="A52" s="5"/>
      <c r="B52" s="5"/>
      <c r="C52" s="7"/>
      <c r="D52" s="7"/>
      <c r="E52" s="54" t="s">
        <v>39</v>
      </c>
      <c r="F52" s="7"/>
      <c r="G52" s="55">
        <f>G49/E49</f>
        <v>29.889078184559192</v>
      </c>
      <c r="J52" s="67"/>
    </row>
    <row r="53" spans="1:10" ht="12.75">
      <c r="A53" s="5"/>
      <c r="B53" s="5"/>
      <c r="C53" s="7"/>
      <c r="D53" s="46"/>
      <c r="E53" s="5"/>
      <c r="F53" s="5"/>
      <c r="G53" s="5"/>
      <c r="J53" s="67"/>
    </row>
    <row r="54" spans="3:10" ht="12.75">
      <c r="C54" s="1"/>
      <c r="D54" s="44"/>
      <c r="J54" s="67"/>
    </row>
    <row r="55" spans="3:10" ht="12.75">
      <c r="C55" s="1"/>
      <c r="D55" s="44"/>
      <c r="J55" s="67"/>
    </row>
    <row r="56" spans="1:8" ht="15.75">
      <c r="A56" s="57" t="s">
        <v>40</v>
      </c>
      <c r="B56" s="8">
        <v>100000</v>
      </c>
      <c r="C56" s="58" t="s">
        <v>41</v>
      </c>
      <c r="D56" s="5">
        <v>7.8</v>
      </c>
      <c r="E56" s="57" t="s">
        <v>42</v>
      </c>
      <c r="F56" s="9">
        <v>98908</v>
      </c>
      <c r="G56" s="68" t="s">
        <v>75</v>
      </c>
      <c r="H56" s="69">
        <v>6851150</v>
      </c>
    </row>
    <row r="57" spans="1:8" ht="12.75">
      <c r="A57" s="5"/>
      <c r="B57" s="5"/>
      <c r="C57" s="7"/>
      <c r="D57" s="46"/>
      <c r="E57" s="5"/>
      <c r="F57" s="5"/>
      <c r="G57" s="5"/>
      <c r="H57" s="5"/>
    </row>
    <row r="58" spans="1:8" ht="12.75">
      <c r="A58" s="5"/>
      <c r="B58" s="5"/>
      <c r="C58" s="7"/>
      <c r="D58" s="7"/>
      <c r="E58" s="5"/>
      <c r="F58" s="5"/>
      <c r="G58" s="5"/>
      <c r="H58" s="5"/>
    </row>
    <row r="59" spans="1:8" ht="15.75">
      <c r="A59" s="5"/>
      <c r="B59" s="59" t="s">
        <v>43</v>
      </c>
      <c r="C59" s="61" t="s">
        <v>47</v>
      </c>
      <c r="D59" s="9">
        <f>B56*D56/1000</f>
        <v>780</v>
      </c>
      <c r="E59" s="5"/>
      <c r="F59" s="5"/>
      <c r="G59" s="5"/>
      <c r="H59" s="5"/>
    </row>
    <row r="60" spans="1:8" ht="15.75">
      <c r="A60" s="5"/>
      <c r="B60" s="61" t="s">
        <v>45</v>
      </c>
      <c r="C60" s="61" t="s">
        <v>48</v>
      </c>
      <c r="D60" s="9">
        <f>B56-D59</f>
        <v>99220</v>
      </c>
      <c r="E60" s="5"/>
      <c r="F60" s="5"/>
      <c r="G60" s="5"/>
      <c r="H60" s="5"/>
    </row>
    <row r="61" spans="1:8" ht="15.75">
      <c r="A61" s="5"/>
      <c r="B61" s="60" t="s">
        <v>46</v>
      </c>
      <c r="C61" s="61" t="s">
        <v>78</v>
      </c>
      <c r="D61" s="9">
        <f>D60+0.08*D59</f>
        <v>99282.4</v>
      </c>
      <c r="E61" s="5"/>
      <c r="F61" s="5"/>
      <c r="G61" s="5"/>
      <c r="H61" s="5"/>
    </row>
    <row r="62" spans="1:8" ht="15.75">
      <c r="A62" s="5"/>
      <c r="B62" s="5" t="s">
        <v>44</v>
      </c>
      <c r="C62" s="61" t="s">
        <v>49</v>
      </c>
      <c r="D62" s="56">
        <f>F56/D60*1000</f>
        <v>996.8554726869583</v>
      </c>
      <c r="E62" s="5"/>
      <c r="F62" s="5"/>
      <c r="G62" s="5"/>
      <c r="H62" s="5"/>
    </row>
    <row r="63" spans="2:4" ht="15.75">
      <c r="B63" s="59" t="s">
        <v>76</v>
      </c>
      <c r="C63" s="59" t="s">
        <v>77</v>
      </c>
      <c r="D63" s="56">
        <f>H56/B56</f>
        <v>68.5115</v>
      </c>
    </row>
  </sheetData>
  <printOptions/>
  <pageMargins left="0.75" right="0.75" top="1" bottom="2.13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2007-06-23T08:20:34Z</cp:lastPrinted>
  <dcterms:created xsi:type="dcterms:W3CDTF">2008-12-02T13:18:40Z</dcterms:created>
  <dcterms:modified xsi:type="dcterms:W3CDTF">2009-01-27T11:02:01Z</dcterms:modified>
  <cp:category/>
  <cp:version/>
  <cp:contentType/>
  <cp:contentStatus/>
</cp:coreProperties>
</file>